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U:\Előterjesztések\költségvetési rendelet 2024\I. félév\Rendelet\"/>
    </mc:Choice>
  </mc:AlternateContent>
  <xr:revisionPtr revIDLastSave="0" documentId="13_ncr:1_{0E445F04-0905-4721-B1D5-06466B42F123}" xr6:coauthVersionLast="36" xr6:coauthVersionMax="36" xr10:uidLastSave="{00000000-0000-0000-0000-000000000000}"/>
  <bookViews>
    <workbookView xWindow="360" yWindow="144" windowWidth="7644" windowHeight="9216" xr2:uid="{00000000-000D-0000-FFFF-FFFF00000000}"/>
  </bookViews>
  <sheets>
    <sheet name="Munka1" sheetId="1" r:id="rId1"/>
  </sheets>
  <definedNames>
    <definedName name="_xlnm.Print_Area" localSheetId="0">Munka1!$A$1:$S$36</definedName>
  </definedNames>
  <calcPr calcId="191029"/>
</workbook>
</file>

<file path=xl/calcChain.xml><?xml version="1.0" encoding="utf-8"?>
<calcChain xmlns="http://schemas.openxmlformats.org/spreadsheetml/2006/main">
  <c r="Q16" i="1" l="1"/>
  <c r="O16" i="1"/>
  <c r="M16" i="1"/>
  <c r="K16" i="1"/>
  <c r="I16" i="1"/>
  <c r="G16" i="1"/>
  <c r="C16" i="1"/>
  <c r="S35" i="1"/>
  <c r="Q35" i="1"/>
  <c r="O35" i="1"/>
  <c r="M35" i="1"/>
  <c r="K35" i="1"/>
  <c r="I35" i="1"/>
  <c r="G35" i="1"/>
  <c r="E35" i="1"/>
  <c r="C35" i="1"/>
  <c r="M34" i="1"/>
  <c r="G34" i="1"/>
  <c r="E34" i="1"/>
  <c r="C34" i="1"/>
  <c r="Q15" i="1"/>
  <c r="I15" i="1"/>
  <c r="Q14" i="1"/>
  <c r="I14" i="1"/>
  <c r="C14" i="1"/>
  <c r="M33" i="1"/>
  <c r="G33" i="1"/>
  <c r="E33" i="1"/>
  <c r="C33" i="1"/>
  <c r="M32" i="1"/>
  <c r="G32" i="1"/>
  <c r="E32" i="1"/>
  <c r="C32" i="1"/>
  <c r="Q13" i="1"/>
  <c r="I13" i="1"/>
  <c r="Q12" i="1"/>
  <c r="I12" i="1"/>
  <c r="G31" i="1"/>
  <c r="E31" i="1"/>
  <c r="C31" i="1"/>
  <c r="M30" i="1"/>
  <c r="G30" i="1"/>
  <c r="E30" i="1"/>
  <c r="C30" i="1"/>
  <c r="Q11" i="1"/>
  <c r="I11" i="1"/>
  <c r="Q10" i="1"/>
  <c r="M29" i="1"/>
  <c r="G29" i="1"/>
  <c r="E29" i="1"/>
  <c r="C29" i="1"/>
  <c r="G28" i="1"/>
  <c r="E28" i="1"/>
  <c r="C28" i="1"/>
  <c r="Q9" i="1"/>
  <c r="I9" i="1"/>
  <c r="Q8" i="1"/>
  <c r="I8" i="1"/>
  <c r="G27" i="1"/>
  <c r="E27" i="1"/>
  <c r="C27" i="1"/>
  <c r="G26" i="1"/>
  <c r="E26" i="1"/>
  <c r="C26" i="1"/>
  <c r="Q7" i="1"/>
  <c r="I7" i="1"/>
  <c r="Q6" i="1"/>
  <c r="G25" i="1"/>
  <c r="E25" i="1"/>
  <c r="C25" i="1"/>
  <c r="G24" i="1"/>
  <c r="E24" i="1"/>
  <c r="C24" i="1"/>
  <c r="Q5" i="1"/>
  <c r="Q4" i="1"/>
  <c r="I4" i="1"/>
  <c r="G23" i="1"/>
  <c r="E23" i="1"/>
  <c r="C23" i="1"/>
</calcChain>
</file>

<file path=xl/sharedStrings.xml><?xml version="1.0" encoding="utf-8"?>
<sst xmlns="http://schemas.openxmlformats.org/spreadsheetml/2006/main" count="64" uniqueCount="34">
  <si>
    <t>Őzikés Óvoda</t>
  </si>
  <si>
    <t>Lurkóvár Óvoda</t>
  </si>
  <si>
    <t>Ostermayer Óvoda</t>
  </si>
  <si>
    <t>Majoroki Óvoda</t>
  </si>
  <si>
    <t>Bóbita Óvoda</t>
  </si>
  <si>
    <t>Kékcinke Óvoda</t>
  </si>
  <si>
    <t>Vackor Óvoda</t>
  </si>
  <si>
    <t>Hansági Múzeum</t>
  </si>
  <si>
    <t>MEBI</t>
  </si>
  <si>
    <t>Önkormányzat</t>
  </si>
  <si>
    <t>Rendészet</t>
  </si>
  <si>
    <t>KIADÁS</t>
  </si>
  <si>
    <t>BEVÉTEL</t>
  </si>
  <si>
    <t>Működési célú támogatások ÁHT-n belülről (B1)</t>
  </si>
  <si>
    <t>Felhalmozási célú támogatások ÁHT-n belülről (B2)</t>
  </si>
  <si>
    <t>Közhatalmi bevételek (B3)</t>
  </si>
  <si>
    <t>Működési bevételek (B4)</t>
  </si>
  <si>
    <t>Felhalmozott bevételek (B5)</t>
  </si>
  <si>
    <t>Működési célú átvett pénzeszközök (B6)</t>
  </si>
  <si>
    <t>Felhalmozási célú átvett pénzeszközök (B7)</t>
  </si>
  <si>
    <t>Személyi juttatások (K1)</t>
  </si>
  <si>
    <t>Munkaadókat terhelő járulékok és szociális hozzájárulási adó (K2)</t>
  </si>
  <si>
    <t>Dologi kiadások (K3)</t>
  </si>
  <si>
    <t>Ellátottak pénzbeli juttatásai (K4)</t>
  </si>
  <si>
    <t>Egyéb működési célú kiadások (K5)</t>
  </si>
  <si>
    <t>Beruházások (K6)</t>
  </si>
  <si>
    <t>Felújítások (K7)</t>
  </si>
  <si>
    <t>Egyéb felhalmozási célú kiadások (K8)</t>
  </si>
  <si>
    <t>Finanszírozási kiadások (K9)</t>
  </si>
  <si>
    <t>Teljesítés százaléka</t>
  </si>
  <si>
    <t>Finanszírozási bevételek (B8)</t>
  </si>
  <si>
    <t>Teljesítési adatok Ft-ban és %-ban módosított előirányzathoz képest, bevételi adatok 2024. június 30-ai állapot szerint</t>
  </si>
  <si>
    <t>Futura Szolgáltató Központ</t>
  </si>
  <si>
    <t>Polgármesteri Hivatal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</si>
</sst>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Ft&quot;_-;\-* #,##0.00\ &quot;Ft&quot;_-;_-* &quot;-&quot;??\ &quot;Ft&quot;_-;_-@_-"/>
    <numFmt numFmtId="164" formatCode="#,##0\ &quot;Ft&quot;"/>
    <numFmt numFmtId="165" formatCode="0.000%"/>
    <numFmt numFmtId="166" formatCode="_-* #,##0\ &quot;Ft&quot;_-;\-* #,##0\ &quot;Ft&quot;_-;_-* &quot;-&quot;??\ &quot;Ft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20"/>
      <color theme="1"/>
      <name val="Calibri"/>
      <family val="2"/>
      <charset val="238"/>
      <scheme val="minor"/>
    </font>
    <font>
      <b/>
      <i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BF7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/>
    <xf numFmtId="164" fontId="0" fillId="0" borderId="1" xfId="0" applyNumberFormat="1" applyBorder="1"/>
    <xf numFmtId="0" fontId="0" fillId="0" borderId="1" xfId="0" applyBorder="1"/>
    <xf numFmtId="10" fontId="0" fillId="0" borderId="1" xfId="0" applyNumberFormat="1" applyBorder="1"/>
    <xf numFmtId="165" fontId="0" fillId="0" borderId="1" xfId="1" applyNumberFormat="1" applyFont="1" applyBorder="1"/>
    <xf numFmtId="10" fontId="0" fillId="0" borderId="1" xfId="1" applyNumberFormat="1" applyFont="1" applyBorder="1"/>
    <xf numFmtId="9" fontId="0" fillId="0" borderId="1" xfId="0" applyNumberFormat="1" applyBorder="1"/>
    <xf numFmtId="165" fontId="0" fillId="0" borderId="1" xfId="0" applyNumberFormat="1" applyBorder="1"/>
    <xf numFmtId="0" fontId="7" fillId="0" borderId="1" xfId="0" applyFont="1" applyBorder="1"/>
    <xf numFmtId="0" fontId="6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wrapText="1"/>
    </xf>
    <xf numFmtId="166" fontId="0" fillId="0" borderId="1" xfId="2" applyNumberFormat="1" applyFont="1" applyBorder="1"/>
    <xf numFmtId="10" fontId="0" fillId="0" borderId="1" xfId="0" applyNumberFormat="1" applyFont="1" applyBorder="1"/>
    <xf numFmtId="10" fontId="1" fillId="0" borderId="1" xfId="1" applyNumberFormat="1" applyFont="1" applyBorder="1"/>
    <xf numFmtId="0" fontId="4" fillId="0" borderId="0" xfId="0" applyFont="1" applyAlignment="1">
      <alignment horizontal="center"/>
    </xf>
  </cellXfs>
  <cellStyles count="3">
    <cellStyle name="Normál" xfId="0" builtinId="0"/>
    <cellStyle name="Pénznem" xfId="2" builtinId="4"/>
    <cellStyle name="Százalék" xfId="1" builtinId="5"/>
  </cellStyles>
  <dxfs count="0"/>
  <tableStyles count="0" defaultTableStyle="TableStyleMedium2" defaultPivotStyle="PivotStyleLight16"/>
  <colors>
    <mruColors>
      <color rgb="FFEBF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5"/>
  <sheetViews>
    <sheetView tabSelected="1" zoomScale="95" zoomScaleNormal="95" zoomScaleSheetLayoutView="100" workbookViewId="0">
      <pane xSplit="1" topLeftCell="B1" activePane="topRight" state="frozen"/>
      <selection pane="topRight" activeCell="A34" sqref="A34"/>
    </sheetView>
  </sheetViews>
  <sheetFormatPr defaultRowHeight="14.4" x14ac:dyDescent="0.3"/>
  <cols>
    <col min="1" max="1" width="26.77734375" customWidth="1"/>
    <col min="2" max="2" width="24.44140625" customWidth="1"/>
    <col min="3" max="3" width="11.5546875" customWidth="1"/>
    <col min="4" max="4" width="23" customWidth="1"/>
    <col min="5" max="5" width="11.44140625" customWidth="1"/>
    <col min="6" max="6" width="21.21875" customWidth="1"/>
    <col min="7" max="7" width="11.5546875" customWidth="1"/>
    <col min="8" max="8" width="16.77734375" customWidth="1"/>
    <col min="9" max="9" width="11.77734375" customWidth="1"/>
    <col min="10" max="10" width="16" customWidth="1"/>
    <col min="11" max="11" width="11.77734375" customWidth="1"/>
    <col min="12" max="12" width="18.77734375" customWidth="1"/>
    <col min="13" max="13" width="11.77734375" customWidth="1"/>
    <col min="14" max="14" width="22.21875" customWidth="1"/>
    <col min="15" max="15" width="12" customWidth="1"/>
    <col min="16" max="16" width="22.77734375" customWidth="1"/>
    <col min="17" max="17" width="12" customWidth="1"/>
    <col min="18" max="18" width="17.77734375" customWidth="1"/>
    <col min="19" max="19" width="11" customWidth="1"/>
  </cols>
  <sheetData>
    <row r="1" spans="1:17" ht="21" x14ac:dyDescent="0.4">
      <c r="A1" s="22" t="s">
        <v>31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45" customHeight="1" x14ac:dyDescent="0.3">
      <c r="A3" s="4" t="s">
        <v>12</v>
      </c>
      <c r="B3" s="5" t="s">
        <v>13</v>
      </c>
      <c r="C3" s="6" t="s">
        <v>29</v>
      </c>
      <c r="D3" s="5" t="s">
        <v>14</v>
      </c>
      <c r="E3" s="6" t="s">
        <v>29</v>
      </c>
      <c r="F3" s="5" t="s">
        <v>15</v>
      </c>
      <c r="G3" s="6" t="s">
        <v>29</v>
      </c>
      <c r="H3" s="5" t="s">
        <v>16</v>
      </c>
      <c r="I3" s="6" t="s">
        <v>29</v>
      </c>
      <c r="J3" s="5" t="s">
        <v>17</v>
      </c>
      <c r="K3" s="6" t="s">
        <v>29</v>
      </c>
      <c r="L3" s="5" t="s">
        <v>18</v>
      </c>
      <c r="M3" s="6" t="s">
        <v>29</v>
      </c>
      <c r="N3" s="5" t="s">
        <v>19</v>
      </c>
      <c r="O3" s="6" t="s">
        <v>29</v>
      </c>
      <c r="P3" s="5" t="s">
        <v>30</v>
      </c>
      <c r="Q3" s="6" t="s">
        <v>29</v>
      </c>
    </row>
    <row r="4" spans="1:17" ht="15.6" x14ac:dyDescent="0.3">
      <c r="A4" s="7" t="s">
        <v>0</v>
      </c>
      <c r="B4" s="8"/>
      <c r="C4" s="9"/>
      <c r="D4" s="8"/>
      <c r="E4" s="9"/>
      <c r="F4" s="8"/>
      <c r="G4" s="9"/>
      <c r="H4" s="8">
        <v>185311</v>
      </c>
      <c r="I4" s="10">
        <f>185311/961</f>
        <v>192.83142559833507</v>
      </c>
      <c r="J4" s="8"/>
      <c r="K4" s="9"/>
      <c r="L4" s="8"/>
      <c r="M4" s="9"/>
      <c r="N4" s="8"/>
      <c r="O4" s="9"/>
      <c r="P4" s="8">
        <v>132231609</v>
      </c>
      <c r="Q4" s="12">
        <f>132231609/277620676</f>
        <v>0.47630317347112866</v>
      </c>
    </row>
    <row r="5" spans="1:17" ht="15.6" x14ac:dyDescent="0.3">
      <c r="A5" s="7" t="s">
        <v>1</v>
      </c>
      <c r="B5" s="8"/>
      <c r="C5" s="9"/>
      <c r="D5" s="8"/>
      <c r="E5" s="9"/>
      <c r="F5" s="8"/>
      <c r="G5" s="9"/>
      <c r="H5" s="8">
        <v>323235</v>
      </c>
      <c r="I5" s="12"/>
      <c r="J5" s="8"/>
      <c r="K5" s="9"/>
      <c r="L5" s="8"/>
      <c r="M5" s="9"/>
      <c r="N5" s="8"/>
      <c r="O5" s="13"/>
      <c r="P5" s="8">
        <v>108275624</v>
      </c>
      <c r="Q5" s="10">
        <f>108275624/226721411</f>
        <v>0.47757123388756612</v>
      </c>
    </row>
    <row r="6" spans="1:17" ht="15.6" x14ac:dyDescent="0.3">
      <c r="A6" s="7" t="s">
        <v>2</v>
      </c>
      <c r="B6" s="8"/>
      <c r="C6" s="9"/>
      <c r="D6" s="8"/>
      <c r="E6" s="9"/>
      <c r="F6" s="8"/>
      <c r="G6" s="9"/>
      <c r="H6" s="8">
        <v>1095372</v>
      </c>
      <c r="I6" s="12"/>
      <c r="J6" s="8"/>
      <c r="K6" s="9"/>
      <c r="L6" s="8"/>
      <c r="M6" s="9"/>
      <c r="N6" s="8"/>
      <c r="O6" s="9"/>
      <c r="P6" s="8">
        <v>98321404</v>
      </c>
      <c r="Q6" s="12">
        <f>98321404/214094826</f>
        <v>0.4592423172337663</v>
      </c>
    </row>
    <row r="7" spans="1:17" ht="15.6" x14ac:dyDescent="0.3">
      <c r="A7" s="7" t="s">
        <v>3</v>
      </c>
      <c r="B7" s="8"/>
      <c r="C7" s="9"/>
      <c r="D7" s="8"/>
      <c r="E7" s="9"/>
      <c r="F7" s="8"/>
      <c r="G7" s="9"/>
      <c r="H7" s="8">
        <v>294462</v>
      </c>
      <c r="I7" s="12">
        <f>294462/1058</f>
        <v>278.31947069943288</v>
      </c>
      <c r="J7" s="8"/>
      <c r="K7" s="9"/>
      <c r="L7" s="8"/>
      <c r="M7" s="9"/>
      <c r="N7" s="8"/>
      <c r="O7" s="9"/>
      <c r="P7" s="8">
        <v>63996999</v>
      </c>
      <c r="Q7" s="12">
        <f>63996999/134045501</f>
        <v>0.47742742966061952</v>
      </c>
    </row>
    <row r="8" spans="1:17" ht="15.6" x14ac:dyDescent="0.3">
      <c r="A8" s="7" t="s">
        <v>4</v>
      </c>
      <c r="B8" s="8"/>
      <c r="C8" s="9"/>
      <c r="D8" s="8"/>
      <c r="E8" s="9"/>
      <c r="F8" s="8"/>
      <c r="G8" s="9"/>
      <c r="H8" s="8">
        <v>181800</v>
      </c>
      <c r="I8" s="12">
        <f>181800/1287</f>
        <v>141.25874125874125</v>
      </c>
      <c r="J8" s="8"/>
      <c r="K8" s="9"/>
      <c r="L8" s="8"/>
      <c r="M8" s="9"/>
      <c r="N8" s="8"/>
      <c r="O8" s="9"/>
      <c r="P8" s="8">
        <v>70837546</v>
      </c>
      <c r="Q8" s="12">
        <f>70837546/149383162</f>
        <v>0.47420033858969995</v>
      </c>
    </row>
    <row r="9" spans="1:17" ht="15.6" x14ac:dyDescent="0.3">
      <c r="A9" s="7" t="s">
        <v>5</v>
      </c>
      <c r="B9" s="8"/>
      <c r="C9" s="9"/>
      <c r="D9" s="8"/>
      <c r="E9" s="9"/>
      <c r="F9" s="8"/>
      <c r="G9" s="9"/>
      <c r="H9" s="8">
        <v>358642</v>
      </c>
      <c r="I9" s="12">
        <f>358942/3949</f>
        <v>90.894403646492776</v>
      </c>
      <c r="J9" s="8"/>
      <c r="K9" s="9"/>
      <c r="L9" s="8"/>
      <c r="M9" s="9"/>
      <c r="N9" s="8"/>
      <c r="O9" s="9"/>
      <c r="P9" s="8">
        <v>150882575</v>
      </c>
      <c r="Q9" s="12">
        <f>150882575/323709915</f>
        <v>0.46610427425431195</v>
      </c>
    </row>
    <row r="10" spans="1:17" ht="15.6" x14ac:dyDescent="0.3">
      <c r="A10" s="7" t="s">
        <v>6</v>
      </c>
      <c r="B10" s="8">
        <v>200000</v>
      </c>
      <c r="C10" s="9"/>
      <c r="D10" s="8"/>
      <c r="E10" s="9"/>
      <c r="F10" s="8"/>
      <c r="G10" s="9"/>
      <c r="H10" s="8">
        <v>3054</v>
      </c>
      <c r="I10" s="10"/>
      <c r="J10" s="8"/>
      <c r="K10" s="9"/>
      <c r="L10" s="8"/>
      <c r="M10" s="10"/>
      <c r="N10" s="8"/>
      <c r="O10" s="10"/>
      <c r="P10" s="8">
        <v>96793059</v>
      </c>
      <c r="Q10" s="12">
        <f>96793059/205497532</f>
        <v>0.47101810935617466</v>
      </c>
    </row>
    <row r="11" spans="1:17" ht="15.6" x14ac:dyDescent="0.3">
      <c r="A11" s="7" t="s">
        <v>7</v>
      </c>
      <c r="B11" s="8"/>
      <c r="C11" s="14"/>
      <c r="D11" s="8"/>
      <c r="E11" s="9"/>
      <c r="F11" s="8"/>
      <c r="G11" s="9"/>
      <c r="H11" s="8">
        <v>9140173</v>
      </c>
      <c r="I11" s="10">
        <f>9140173/8890000</f>
        <v>1.0281409448818897</v>
      </c>
      <c r="J11" s="8"/>
      <c r="K11" s="9"/>
      <c r="L11" s="8"/>
      <c r="M11" s="9"/>
      <c r="N11" s="8"/>
      <c r="O11" s="10"/>
      <c r="P11" s="8">
        <v>68138051</v>
      </c>
      <c r="Q11" s="12">
        <f>68138051/187294365</f>
        <v>0.36380192751661267</v>
      </c>
    </row>
    <row r="12" spans="1:17" ht="15.6" x14ac:dyDescent="0.3">
      <c r="A12" s="7" t="s">
        <v>8</v>
      </c>
      <c r="B12" s="8"/>
      <c r="C12" s="9"/>
      <c r="D12" s="8"/>
      <c r="E12" s="9"/>
      <c r="F12" s="8"/>
      <c r="G12" s="9"/>
      <c r="H12" s="8">
        <v>14091058</v>
      </c>
      <c r="I12" s="10">
        <f>14091058/15989084</f>
        <v>0.88129238673084709</v>
      </c>
      <c r="J12" s="8"/>
      <c r="K12" s="9"/>
      <c r="L12" s="8"/>
      <c r="M12" s="9"/>
      <c r="N12" s="8"/>
      <c r="O12" s="10"/>
      <c r="P12" s="8">
        <v>388761313</v>
      </c>
      <c r="Q12" s="12">
        <f>388761313/838843264</f>
        <v>0.46344928747022757</v>
      </c>
    </row>
    <row r="13" spans="1:17" ht="15.6" x14ac:dyDescent="0.3">
      <c r="A13" s="7" t="s">
        <v>32</v>
      </c>
      <c r="B13" s="8"/>
      <c r="C13" s="12"/>
      <c r="D13" s="8"/>
      <c r="E13" s="9"/>
      <c r="F13" s="8"/>
      <c r="G13" s="9"/>
      <c r="H13" s="8">
        <v>332401385</v>
      </c>
      <c r="I13" s="10">
        <f>332401385/770637001</f>
        <v>0.43133327957088319</v>
      </c>
      <c r="J13" s="8"/>
      <c r="K13" s="9"/>
      <c r="L13" s="8"/>
      <c r="M13" s="9"/>
      <c r="N13" s="8"/>
      <c r="O13" s="10"/>
      <c r="P13" s="8">
        <v>369856929</v>
      </c>
      <c r="Q13" s="12">
        <f>369856929/894358654</f>
        <v>0.41354430613023396</v>
      </c>
    </row>
    <row r="14" spans="1:17" ht="15.6" x14ac:dyDescent="0.3">
      <c r="A14" s="7" t="s">
        <v>33</v>
      </c>
      <c r="B14" s="8">
        <v>18939181</v>
      </c>
      <c r="C14" s="10">
        <f>18939181/20739181</f>
        <v>0.91320775878276006</v>
      </c>
      <c r="D14" s="8"/>
      <c r="E14" s="9"/>
      <c r="F14" s="8"/>
      <c r="G14" s="9"/>
      <c r="H14" s="8">
        <v>13067942</v>
      </c>
      <c r="I14" s="10">
        <f>13067942/32702000</f>
        <v>0.39960681303895784</v>
      </c>
      <c r="J14" s="8"/>
      <c r="K14" s="9"/>
      <c r="L14" s="8"/>
      <c r="M14" s="9"/>
      <c r="N14" s="8"/>
      <c r="O14" s="10"/>
      <c r="P14" s="8">
        <v>420674629</v>
      </c>
      <c r="Q14" s="12">
        <f>420674629/1101333058</f>
        <v>0.38196858429359887</v>
      </c>
    </row>
    <row r="15" spans="1:17" ht="15.6" x14ac:dyDescent="0.3">
      <c r="A15" s="7" t="s">
        <v>10</v>
      </c>
      <c r="B15" s="8"/>
      <c r="C15" s="12"/>
      <c r="D15" s="8"/>
      <c r="E15" s="9"/>
      <c r="F15" s="8">
        <v>105050</v>
      </c>
      <c r="G15" s="12"/>
      <c r="H15" s="8">
        <v>57543</v>
      </c>
      <c r="I15" s="10">
        <f>57543/700000</f>
        <v>8.2204285714285716E-2</v>
      </c>
      <c r="J15" s="8">
        <v>30000</v>
      </c>
      <c r="K15" s="12"/>
      <c r="L15" s="8"/>
      <c r="M15" s="9"/>
      <c r="N15" s="8">
        <v>12650</v>
      </c>
      <c r="O15" s="12"/>
      <c r="P15" s="8">
        <v>51873824</v>
      </c>
      <c r="Q15" s="12">
        <f>51873824/115853622</f>
        <v>0.44775314836509816</v>
      </c>
    </row>
    <row r="16" spans="1:17" ht="15.6" x14ac:dyDescent="0.3">
      <c r="A16" s="15" t="s">
        <v>9</v>
      </c>
      <c r="B16" s="8">
        <v>2232187785</v>
      </c>
      <c r="C16" s="10">
        <f>2232187785/4426512807</f>
        <v>0.50427681615877451</v>
      </c>
      <c r="D16" s="8">
        <v>0</v>
      </c>
      <c r="E16" s="10">
        <v>0</v>
      </c>
      <c r="F16" s="8">
        <v>2848563238</v>
      </c>
      <c r="G16" s="10">
        <f>2848563238/5760422844</f>
        <v>0.49450592693330414</v>
      </c>
      <c r="H16" s="8">
        <v>428232099</v>
      </c>
      <c r="I16" s="10">
        <f>428232099/1125889108</f>
        <v>0.38035015700675912</v>
      </c>
      <c r="J16" s="8">
        <v>199112934</v>
      </c>
      <c r="K16" s="12">
        <f>199112934/714698509</f>
        <v>0.27859710282395456</v>
      </c>
      <c r="L16" s="8">
        <v>1498847</v>
      </c>
      <c r="M16" s="11">
        <f>1498847/8088100</f>
        <v>0.18531509254336617</v>
      </c>
      <c r="N16" s="8">
        <v>20000000</v>
      </c>
      <c r="O16" s="12">
        <f>20000000/29621453</f>
        <v>0.67518632526230227</v>
      </c>
      <c r="P16" s="8">
        <v>11995208613</v>
      </c>
      <c r="Q16" s="12">
        <f>11995208613/2398653886</f>
        <v>5.0008084463587341</v>
      </c>
    </row>
    <row r="18" spans="1:26" x14ac:dyDescent="0.3">
      <c r="Q18" s="3"/>
    </row>
    <row r="20" spans="1:26" ht="21" x14ac:dyDescent="0.4">
      <c r="A20" s="22" t="s">
        <v>31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</row>
    <row r="22" spans="1:26" ht="45" customHeight="1" x14ac:dyDescent="0.3">
      <c r="A22" s="16" t="s">
        <v>11</v>
      </c>
      <c r="B22" s="17" t="s">
        <v>20</v>
      </c>
      <c r="C22" s="6" t="s">
        <v>29</v>
      </c>
      <c r="D22" s="18" t="s">
        <v>21</v>
      </c>
      <c r="E22" s="6" t="s">
        <v>29</v>
      </c>
      <c r="F22" s="17" t="s">
        <v>22</v>
      </c>
      <c r="G22" s="6" t="s">
        <v>29</v>
      </c>
      <c r="H22" s="18" t="s">
        <v>23</v>
      </c>
      <c r="I22" s="6" t="s">
        <v>29</v>
      </c>
      <c r="J22" s="18" t="s">
        <v>24</v>
      </c>
      <c r="K22" s="6" t="s">
        <v>29</v>
      </c>
      <c r="L22" s="17" t="s">
        <v>25</v>
      </c>
      <c r="M22" s="6" t="s">
        <v>29</v>
      </c>
      <c r="N22" s="17" t="s">
        <v>26</v>
      </c>
      <c r="O22" s="6" t="s">
        <v>29</v>
      </c>
      <c r="P22" s="5" t="s">
        <v>27</v>
      </c>
      <c r="Q22" s="6" t="s">
        <v>29</v>
      </c>
      <c r="R22" s="5" t="s">
        <v>28</v>
      </c>
      <c r="S22" s="6" t="s">
        <v>29</v>
      </c>
      <c r="T22" s="2"/>
      <c r="U22" s="2"/>
      <c r="V22" s="2"/>
      <c r="W22" s="2"/>
      <c r="X22" s="2"/>
      <c r="Y22" s="2"/>
      <c r="Z22" s="1"/>
    </row>
    <row r="23" spans="1:26" ht="15.6" x14ac:dyDescent="0.3">
      <c r="A23" s="7" t="s">
        <v>0</v>
      </c>
      <c r="B23" s="8">
        <v>109068672</v>
      </c>
      <c r="C23" s="20">
        <f>109068672/226868368</f>
        <v>0.48075751133362055</v>
      </c>
      <c r="D23" s="8">
        <v>15178782</v>
      </c>
      <c r="E23" s="20">
        <f>15178782/33350450</f>
        <v>0.45512975087292673</v>
      </c>
      <c r="F23" s="8">
        <v>8005597</v>
      </c>
      <c r="G23" s="20">
        <f>8005597/17402819</f>
        <v>0.46001725352656947</v>
      </c>
      <c r="H23" s="8"/>
      <c r="I23" s="11"/>
      <c r="J23" s="8"/>
      <c r="K23" s="11"/>
      <c r="L23" s="8"/>
      <c r="M23" s="21"/>
      <c r="N23" s="8"/>
      <c r="O23" s="11"/>
      <c r="P23" s="8"/>
      <c r="Q23" s="11"/>
      <c r="R23" s="8"/>
      <c r="S23" s="11"/>
    </row>
    <row r="24" spans="1:26" ht="15.6" x14ac:dyDescent="0.3">
      <c r="A24" s="7" t="s">
        <v>1</v>
      </c>
      <c r="B24" s="8">
        <v>87820368</v>
      </c>
      <c r="C24" s="20">
        <f>87820368/184892235</f>
        <v>0.47498137496147419</v>
      </c>
      <c r="D24" s="8">
        <v>11387780</v>
      </c>
      <c r="E24" s="20">
        <f>11387780/25046870</f>
        <v>0.45465880567112776</v>
      </c>
      <c r="F24" s="8">
        <v>8940273</v>
      </c>
      <c r="G24" s="20">
        <f>8940273/16782306</f>
        <v>0.5327201756421317</v>
      </c>
      <c r="H24" s="8"/>
      <c r="I24" s="11"/>
      <c r="J24" s="8"/>
      <c r="K24" s="11"/>
      <c r="L24" s="8"/>
      <c r="M24" s="21"/>
      <c r="N24" s="8"/>
      <c r="O24" s="11"/>
      <c r="P24" s="8"/>
      <c r="Q24" s="11"/>
      <c r="R24" s="8"/>
      <c r="S24" s="11"/>
    </row>
    <row r="25" spans="1:26" ht="15.6" x14ac:dyDescent="0.3">
      <c r="A25" s="7" t="s">
        <v>2</v>
      </c>
      <c r="B25" s="8">
        <v>80590854</v>
      </c>
      <c r="C25" s="20">
        <f>80590854/173674865</f>
        <v>0.46403291575899597</v>
      </c>
      <c r="D25" s="8">
        <v>11298504</v>
      </c>
      <c r="E25" s="20">
        <f>11298504/23947011</f>
        <v>0.47181270347267973</v>
      </c>
      <c r="F25" s="8">
        <v>7047442</v>
      </c>
      <c r="G25" s="20">
        <f>7047442/16283680</f>
        <v>0.4327917276684386</v>
      </c>
      <c r="H25" s="8"/>
      <c r="I25" s="11"/>
      <c r="J25" s="8"/>
      <c r="K25" s="11"/>
      <c r="L25" s="8">
        <v>189270</v>
      </c>
      <c r="M25" s="20">
        <v>1</v>
      </c>
      <c r="N25" s="8"/>
      <c r="O25" s="11"/>
      <c r="P25" s="8"/>
      <c r="Q25" s="11"/>
      <c r="R25" s="8"/>
      <c r="S25" s="11"/>
    </row>
    <row r="26" spans="1:26" ht="15.6" x14ac:dyDescent="0.3">
      <c r="A26" s="7" t="s">
        <v>3</v>
      </c>
      <c r="B26" s="8">
        <v>52636214</v>
      </c>
      <c r="C26" s="21">
        <f>52636214/109690614</f>
        <v>0.47986069254749547</v>
      </c>
      <c r="D26" s="8">
        <v>7038261</v>
      </c>
      <c r="E26" s="21">
        <f>7038261/14793954</f>
        <v>0.47575252701204829</v>
      </c>
      <c r="F26" s="8">
        <v>4539001</v>
      </c>
      <c r="G26" s="21">
        <f>4539001/9561991</f>
        <v>0.4746920385095531</v>
      </c>
      <c r="H26" s="8"/>
      <c r="I26" s="11"/>
      <c r="J26" s="8"/>
      <c r="K26" s="11"/>
      <c r="L26" s="8"/>
      <c r="M26" s="21"/>
      <c r="N26" s="8"/>
      <c r="O26" s="11"/>
      <c r="P26" s="8"/>
      <c r="Q26" s="11"/>
      <c r="R26" s="8"/>
      <c r="S26" s="11"/>
    </row>
    <row r="27" spans="1:26" ht="15.6" x14ac:dyDescent="0.3">
      <c r="A27" s="7" t="s">
        <v>4</v>
      </c>
      <c r="B27" s="8">
        <v>58400151</v>
      </c>
      <c r="C27" s="21">
        <f>58400151/122169341</f>
        <v>0.47802624227955848</v>
      </c>
      <c r="D27" s="8">
        <v>7683344</v>
      </c>
      <c r="E27" s="21">
        <f>7683344/16383655</f>
        <v>0.46896397659740757</v>
      </c>
      <c r="F27" s="8">
        <v>4646705</v>
      </c>
      <c r="G27" s="21">
        <f>4646705/10681453</f>
        <v>0.43502555317146457</v>
      </c>
      <c r="H27" s="8"/>
      <c r="I27" s="11"/>
      <c r="J27" s="8"/>
      <c r="K27" s="11"/>
      <c r="L27" s="8">
        <v>0</v>
      </c>
      <c r="M27" s="21">
        <v>0</v>
      </c>
      <c r="N27" s="8"/>
      <c r="O27" s="11"/>
      <c r="P27" s="8"/>
      <c r="Q27" s="11"/>
      <c r="R27" s="8"/>
      <c r="S27" s="11"/>
    </row>
    <row r="28" spans="1:26" ht="15.6" x14ac:dyDescent="0.3">
      <c r="A28" s="7" t="s">
        <v>5</v>
      </c>
      <c r="B28" s="8">
        <v>124212469</v>
      </c>
      <c r="C28" s="21">
        <f>124212469/262796720</f>
        <v>0.47265608566195194</v>
      </c>
      <c r="D28" s="8">
        <v>18675523</v>
      </c>
      <c r="E28" s="21">
        <f>18675523/39619610</f>
        <v>0.47137069244245461</v>
      </c>
      <c r="F28" s="8">
        <v>8251844</v>
      </c>
      <c r="G28" s="21">
        <f>8251844/21297534</f>
        <v>0.38745537394141499</v>
      </c>
      <c r="H28" s="8"/>
      <c r="I28" s="11"/>
      <c r="J28" s="8"/>
      <c r="K28" s="11"/>
      <c r="L28" s="8"/>
      <c r="M28" s="21"/>
      <c r="N28" s="8"/>
      <c r="O28" s="11"/>
      <c r="P28" s="8"/>
      <c r="Q28" s="11"/>
      <c r="R28" s="8"/>
      <c r="S28" s="11"/>
    </row>
    <row r="29" spans="1:26" ht="15.6" x14ac:dyDescent="0.3">
      <c r="A29" s="7" t="s">
        <v>6</v>
      </c>
      <c r="B29" s="8">
        <v>79992225</v>
      </c>
      <c r="C29" s="21">
        <f>79992225/167402055</f>
        <v>0.47784494043397496</v>
      </c>
      <c r="D29" s="8">
        <v>10886729</v>
      </c>
      <c r="E29" s="21">
        <f>10886729/22731243</f>
        <v>0.478932410339373</v>
      </c>
      <c r="F29" s="8">
        <v>5906695</v>
      </c>
      <c r="G29" s="21">
        <f>5906695/15174334</f>
        <v>0.38925563388811663</v>
      </c>
      <c r="H29" s="8"/>
      <c r="I29" s="11"/>
      <c r="J29" s="8"/>
      <c r="K29" s="11"/>
      <c r="L29" s="8">
        <v>189899</v>
      </c>
      <c r="M29" s="21">
        <f>189899/189900</f>
        <v>0.9999947340705635</v>
      </c>
      <c r="N29" s="8"/>
      <c r="O29" s="11"/>
      <c r="P29" s="8"/>
      <c r="Q29" s="11"/>
      <c r="R29" s="8"/>
      <c r="S29" s="11"/>
    </row>
    <row r="30" spans="1:26" ht="15.6" x14ac:dyDescent="0.3">
      <c r="A30" s="7" t="s">
        <v>7</v>
      </c>
      <c r="B30" s="8">
        <v>52855025</v>
      </c>
      <c r="C30" s="21">
        <f>52855025/114885792</f>
        <v>0.46006581040064554</v>
      </c>
      <c r="D30" s="8">
        <v>6249876</v>
      </c>
      <c r="E30" s="21">
        <f>6249876/15289650</f>
        <v>0.40876514504910183</v>
      </c>
      <c r="F30" s="8">
        <v>17361016</v>
      </c>
      <c r="G30" s="21">
        <f>17361016/64783373</f>
        <v>0.26798567589248556</v>
      </c>
      <c r="H30" s="8"/>
      <c r="I30" s="11"/>
      <c r="J30" s="8"/>
      <c r="K30" s="21"/>
      <c r="L30" s="8">
        <v>425775</v>
      </c>
      <c r="M30" s="21">
        <f>425775/1225550</f>
        <v>0.34741544612622904</v>
      </c>
      <c r="N30" s="8"/>
      <c r="O30" s="21"/>
      <c r="P30" s="8"/>
      <c r="Q30" s="11"/>
      <c r="R30" s="8"/>
      <c r="S30" s="11"/>
    </row>
    <row r="31" spans="1:26" ht="15.6" x14ac:dyDescent="0.3">
      <c r="A31" s="7" t="s">
        <v>8</v>
      </c>
      <c r="B31" s="8">
        <v>314677279</v>
      </c>
      <c r="C31" s="21">
        <f>314677279/664247292</f>
        <v>0.47373513266803052</v>
      </c>
      <c r="D31" s="8">
        <v>45131164</v>
      </c>
      <c r="E31" s="21">
        <f>45131164/96813797</f>
        <v>0.46616459015650424</v>
      </c>
      <c r="F31" s="8">
        <v>42604561</v>
      </c>
      <c r="G31" s="21">
        <f>42604561/93712459</f>
        <v>0.45463070177253595</v>
      </c>
      <c r="H31" s="8"/>
      <c r="I31" s="11"/>
      <c r="J31" s="8"/>
      <c r="K31" s="21"/>
      <c r="L31" s="8">
        <v>58800</v>
      </c>
      <c r="M31" s="21">
        <v>1</v>
      </c>
      <c r="N31" s="8"/>
      <c r="O31" s="21"/>
      <c r="P31" s="8"/>
      <c r="Q31" s="11"/>
      <c r="R31" s="8"/>
      <c r="S31" s="11"/>
    </row>
    <row r="32" spans="1:26" ht="15.6" x14ac:dyDescent="0.3">
      <c r="A32" s="7" t="s">
        <v>32</v>
      </c>
      <c r="B32" s="8">
        <v>240409822</v>
      </c>
      <c r="C32" s="21">
        <f>240409822/583968827</f>
        <v>0.4116826290797882</v>
      </c>
      <c r="D32" s="8">
        <v>33146455</v>
      </c>
      <c r="E32" s="21">
        <f>36146455/93605242</f>
        <v>0.3861584482629723</v>
      </c>
      <c r="F32" s="8">
        <v>396084127</v>
      </c>
      <c r="G32" s="21">
        <f>396084127/973058780</f>
        <v>0.40705056584556998</v>
      </c>
      <c r="H32" s="8"/>
      <c r="I32" s="11"/>
      <c r="J32" s="8">
        <v>13815</v>
      </c>
      <c r="K32" s="21">
        <v>1</v>
      </c>
      <c r="L32" s="8">
        <v>3316399</v>
      </c>
      <c r="M32" s="21">
        <f>3316399/14348991</f>
        <v>0.23112419542252136</v>
      </c>
      <c r="N32" s="8"/>
      <c r="O32" s="21"/>
      <c r="P32" s="8"/>
      <c r="Q32" s="11"/>
      <c r="R32" s="8"/>
      <c r="S32" s="11"/>
    </row>
    <row r="33" spans="1:19" ht="15.6" x14ac:dyDescent="0.3">
      <c r="A33" s="7" t="s">
        <v>33</v>
      </c>
      <c r="B33" s="8">
        <v>316593997</v>
      </c>
      <c r="C33" s="21">
        <f>316593997/791732947</f>
        <v>0.39987472821438613</v>
      </c>
      <c r="D33" s="8">
        <v>45005157</v>
      </c>
      <c r="E33" s="21">
        <f>45005157/117388897</f>
        <v>0.38338512542629988</v>
      </c>
      <c r="F33" s="8">
        <v>61191282</v>
      </c>
      <c r="G33" s="21">
        <f>61191282/167869791</f>
        <v>0.36451634112060105</v>
      </c>
      <c r="H33" s="8"/>
      <c r="I33" s="11"/>
      <c r="J33" s="19"/>
      <c r="K33" s="21"/>
      <c r="L33" s="8">
        <v>6103140</v>
      </c>
      <c r="M33" s="21">
        <f>6103140/72782604</f>
        <v>8.3854378169816515E-2</v>
      </c>
      <c r="N33" s="8"/>
      <c r="O33" s="21"/>
      <c r="P33" s="8"/>
      <c r="Q33" s="11"/>
      <c r="R33" s="8"/>
      <c r="S33" s="11"/>
    </row>
    <row r="34" spans="1:19" ht="15.6" x14ac:dyDescent="0.3">
      <c r="A34" s="7" t="s">
        <v>10</v>
      </c>
      <c r="B34" s="8">
        <v>34733231</v>
      </c>
      <c r="C34" s="12">
        <f>34733231/76737948</f>
        <v>0.45262131585796378</v>
      </c>
      <c r="D34" s="8">
        <v>4590858</v>
      </c>
      <c r="E34" s="21">
        <f>4590858/11276333</f>
        <v>0.40712330861460017</v>
      </c>
      <c r="F34" s="8">
        <v>10184446</v>
      </c>
      <c r="G34" s="21">
        <f>10184446/20008546</f>
        <v>0.50900480224799938</v>
      </c>
      <c r="H34" s="8"/>
      <c r="I34" s="11"/>
      <c r="J34" s="8"/>
      <c r="K34" s="21"/>
      <c r="L34" s="8">
        <v>424202</v>
      </c>
      <c r="M34" s="21">
        <f>424202/8530795</f>
        <v>4.9725963406693045E-2</v>
      </c>
      <c r="N34" s="8"/>
      <c r="O34" s="21"/>
      <c r="P34" s="8"/>
      <c r="Q34" s="11"/>
      <c r="R34" s="8"/>
      <c r="S34" s="11"/>
    </row>
    <row r="35" spans="1:19" ht="15.6" x14ac:dyDescent="0.3">
      <c r="A35" s="7" t="s">
        <v>9</v>
      </c>
      <c r="B35" s="8">
        <v>96479012</v>
      </c>
      <c r="C35" s="21">
        <f>96479012/249601361</f>
        <v>0.38653239555051944</v>
      </c>
      <c r="D35" s="8">
        <v>11447800</v>
      </c>
      <c r="E35" s="21">
        <f>11447800/35495794</f>
        <v>0.32251145022984978</v>
      </c>
      <c r="F35" s="8">
        <v>838465743</v>
      </c>
      <c r="G35" s="21">
        <f>838465743/2299998889</f>
        <v>0.36455049913721937</v>
      </c>
      <c r="H35" s="8">
        <v>16982594</v>
      </c>
      <c r="I35" s="21">
        <f>16982594/51900000</f>
        <v>0.32721761078998074</v>
      </c>
      <c r="J35" s="8">
        <v>2024846245</v>
      </c>
      <c r="K35" s="21">
        <f>2024846245/4087459026</f>
        <v>0.49538019393469512</v>
      </c>
      <c r="L35" s="8">
        <v>83818199</v>
      </c>
      <c r="M35" s="21">
        <f>83818199/3933980158</f>
        <v>2.1306207869287379E-2</v>
      </c>
      <c r="N35" s="8">
        <v>279665267</v>
      </c>
      <c r="O35" s="21">
        <f>279665267/670989244</f>
        <v>0.41679545462281659</v>
      </c>
      <c r="P35" s="8">
        <v>1442870</v>
      </c>
      <c r="Q35" s="21">
        <f>1442870/173100000</f>
        <v>8.3354708261120739E-3</v>
      </c>
      <c r="R35" s="8">
        <v>13432679186</v>
      </c>
      <c r="S35" s="21">
        <f>13432679186/4780791610</f>
        <v>2.8097186160348033</v>
      </c>
    </row>
  </sheetData>
  <mergeCells count="2">
    <mergeCell ref="A1:Q1"/>
    <mergeCell ref="A20:Q20"/>
  </mergeCells>
  <pageMargins left="0.7" right="0.7" top="0.75" bottom="0.75" header="0.3" footer="0.3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Jászfalusi Réka</dc:creator>
  <cp:lastModifiedBy>Molnárné Nagy Edina</cp:lastModifiedBy>
  <cp:lastPrinted>2023-08-31T11:29:12Z</cp:lastPrinted>
  <dcterms:created xsi:type="dcterms:W3CDTF">2018-08-21T07:06:31Z</dcterms:created>
  <dcterms:modified xsi:type="dcterms:W3CDTF">2024-08-29T12:26:01Z</dcterms:modified>
</cp:coreProperties>
</file>